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11-08-2025/info/New folder/"/>
    </mc:Choice>
  </mc:AlternateContent>
  <xr:revisionPtr revIDLastSave="10" documentId="8_{3F151411-3616-4BF1-8AEC-0EB7A3C55A1F}" xr6:coauthVersionLast="47" xr6:coauthVersionMax="47" xr10:uidLastSave="{FDC47621-909B-4A53-B14E-ED40914C8345}"/>
  <bookViews>
    <workbookView xWindow="-120" yWindow="-120" windowWidth="29040" windowHeight="15720" xr2:uid="{84EB11D5-BCF4-43A7-9681-3C45E4FF2232}"/>
  </bookViews>
  <sheets>
    <sheet name="Ejec. Presup. Sept. 2025" sheetId="1" r:id="rId1"/>
  </sheets>
  <externalReferences>
    <externalReference r:id="rId2"/>
    <externalReference r:id="rId3"/>
  </externalReferences>
  <definedNames>
    <definedName name="_xlnm.Print_Area" localSheetId="0">'Ejec. Presup. Sept. 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Q89" i="1"/>
  <c r="L88" i="1"/>
  <c r="L81" i="1" s="1"/>
  <c r="K88" i="1"/>
  <c r="J88" i="1"/>
  <c r="I88" i="1"/>
  <c r="H88" i="1"/>
  <c r="G88" i="1"/>
  <c r="F88" i="1"/>
  <c r="E88" i="1"/>
  <c r="Q88" i="1" s="1"/>
  <c r="Q87" i="1"/>
  <c r="Q86" i="1"/>
  <c r="L85" i="1"/>
  <c r="K85" i="1"/>
  <c r="J85" i="1"/>
  <c r="I85" i="1"/>
  <c r="H85" i="1"/>
  <c r="G85" i="1"/>
  <c r="F85" i="1"/>
  <c r="F81" i="1" s="1"/>
  <c r="E85" i="1"/>
  <c r="Q85" i="1" s="1"/>
  <c r="Q84" i="1"/>
  <c r="Q83" i="1"/>
  <c r="P82" i="1"/>
  <c r="O82" i="1"/>
  <c r="N82" i="1"/>
  <c r="N81" i="1" s="1"/>
  <c r="M82" i="1"/>
  <c r="L82" i="1"/>
  <c r="K82" i="1"/>
  <c r="J82" i="1"/>
  <c r="I82" i="1"/>
  <c r="H82" i="1"/>
  <c r="H81" i="1" s="1"/>
  <c r="G82" i="1"/>
  <c r="G81" i="1" s="1"/>
  <c r="F82" i="1"/>
  <c r="E82" i="1"/>
  <c r="Q82" i="1" s="1"/>
  <c r="P81" i="1"/>
  <c r="O81" i="1"/>
  <c r="M81" i="1"/>
  <c r="K81" i="1"/>
  <c r="J81" i="1"/>
  <c r="I81" i="1"/>
  <c r="Q80" i="1"/>
  <c r="Q79" i="1"/>
  <c r="Q78" i="1"/>
  <c r="Q77" i="1"/>
  <c r="Q76" i="1"/>
  <c r="K75" i="1"/>
  <c r="J75" i="1"/>
  <c r="Q75" i="1" s="1"/>
  <c r="I75" i="1"/>
  <c r="H75" i="1"/>
  <c r="G75" i="1"/>
  <c r="F75" i="1"/>
  <c r="E75" i="1"/>
  <c r="Q74" i="1"/>
  <c r="Q73" i="1"/>
  <c r="Q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Q68" i="1"/>
  <c r="Q67" i="1"/>
  <c r="F66" i="1"/>
  <c r="F64" i="1" s="1"/>
  <c r="Q65" i="1"/>
  <c r="M64" i="1"/>
  <c r="L64" i="1"/>
  <c r="K64" i="1"/>
  <c r="J64" i="1"/>
  <c r="I64" i="1"/>
  <c r="H64" i="1"/>
  <c r="G64" i="1"/>
  <c r="E64" i="1"/>
  <c r="D64" i="1"/>
  <c r="Q63" i="1"/>
  <c r="Q62" i="1"/>
  <c r="Q61" i="1"/>
  <c r="Q60" i="1"/>
  <c r="Q59" i="1"/>
  <c r="Q58" i="1"/>
  <c r="Q57" i="1"/>
  <c r="Q56" i="1"/>
  <c r="Q55" i="1"/>
  <c r="P54" i="1"/>
  <c r="O54" i="1"/>
  <c r="O10" i="1" s="1"/>
  <c r="O90" i="1" s="1"/>
  <c r="N54" i="1"/>
  <c r="M54" i="1"/>
  <c r="L54" i="1"/>
  <c r="K54" i="1"/>
  <c r="J54" i="1"/>
  <c r="I54" i="1"/>
  <c r="H54" i="1"/>
  <c r="G54" i="1"/>
  <c r="F54" i="1"/>
  <c r="E54" i="1"/>
  <c r="Q54" i="1" s="1"/>
  <c r="D54" i="1"/>
  <c r="Q53" i="1"/>
  <c r="Q52" i="1"/>
  <c r="Q51" i="1"/>
  <c r="Q50" i="1"/>
  <c r="I50" i="1"/>
  <c r="Q49" i="1"/>
  <c r="Q48" i="1"/>
  <c r="Q47" i="1"/>
  <c r="P46" i="1"/>
  <c r="P10" i="1" s="1"/>
  <c r="P90" i="1" s="1"/>
  <c r="O46" i="1"/>
  <c r="N46" i="1"/>
  <c r="M46" i="1"/>
  <c r="L46" i="1"/>
  <c r="K46" i="1"/>
  <c r="J46" i="1"/>
  <c r="I46" i="1"/>
  <c r="H46" i="1"/>
  <c r="G46" i="1"/>
  <c r="F46" i="1"/>
  <c r="E46" i="1"/>
  <c r="Q46" i="1" s="1"/>
  <c r="D46" i="1"/>
  <c r="D10" i="1" s="1"/>
  <c r="Q45" i="1"/>
  <c r="Q44" i="1"/>
  <c r="Q43" i="1"/>
  <c r="Q42" i="1"/>
  <c r="Q41" i="1"/>
  <c r="Q40" i="1"/>
  <c r="Q39" i="1"/>
  <c r="Q38" i="1"/>
  <c r="P37" i="1"/>
  <c r="O37" i="1"/>
  <c r="N37" i="1"/>
  <c r="M37" i="1"/>
  <c r="L37" i="1"/>
  <c r="K37" i="1"/>
  <c r="J37" i="1"/>
  <c r="I37" i="1"/>
  <c r="H37" i="1"/>
  <c r="G37" i="1"/>
  <c r="F37" i="1"/>
  <c r="E37" i="1"/>
  <c r="Q37" i="1" s="1"/>
  <c r="D37" i="1"/>
  <c r="Q36" i="1"/>
  <c r="Q35" i="1"/>
  <c r="Q34" i="1"/>
  <c r="Q33" i="1"/>
  <c r="Q32" i="1"/>
  <c r="Q31" i="1"/>
  <c r="Q30" i="1"/>
  <c r="Q29" i="1"/>
  <c r="Q28" i="1"/>
  <c r="P27" i="1"/>
  <c r="O27" i="1"/>
  <c r="N27" i="1"/>
  <c r="M27" i="1"/>
  <c r="L27" i="1"/>
  <c r="K27" i="1"/>
  <c r="J27" i="1"/>
  <c r="I27" i="1"/>
  <c r="H27" i="1"/>
  <c r="G27" i="1"/>
  <c r="F27" i="1"/>
  <c r="E27" i="1"/>
  <c r="Q27" i="1" s="1"/>
  <c r="D27" i="1"/>
  <c r="F26" i="1"/>
  <c r="Q26" i="1" s="1"/>
  <c r="Q25" i="1"/>
  <c r="F24" i="1"/>
  <c r="Q24" i="1" s="1"/>
  <c r="Q23" i="1"/>
  <c r="F23" i="1"/>
  <c r="F22" i="1"/>
  <c r="Q22" i="1" s="1"/>
  <c r="F21" i="1"/>
  <c r="Q21" i="1" s="1"/>
  <c r="F20" i="1"/>
  <c r="Q20" i="1" s="1"/>
  <c r="F19" i="1"/>
  <c r="Q19" i="1" s="1"/>
  <c r="F18" i="1"/>
  <c r="Q18" i="1" s="1"/>
  <c r="P17" i="1"/>
  <c r="O17" i="1"/>
  <c r="N17" i="1"/>
  <c r="N10" i="1" s="1"/>
  <c r="N90" i="1" s="1"/>
  <c r="M17" i="1"/>
  <c r="L17" i="1"/>
  <c r="K17" i="1"/>
  <c r="J17" i="1"/>
  <c r="I17" i="1"/>
  <c r="H17" i="1"/>
  <c r="G17" i="1"/>
  <c r="E17" i="1"/>
  <c r="E10" i="1" s="1"/>
  <c r="D17" i="1"/>
  <c r="Q16" i="1"/>
  <c r="Q15" i="1"/>
  <c r="Q14" i="1"/>
  <c r="Q13" i="1"/>
  <c r="Q12" i="1"/>
  <c r="M11" i="1"/>
  <c r="M10" i="1" s="1"/>
  <c r="M90" i="1" s="1"/>
  <c r="L11" i="1"/>
  <c r="K11" i="1"/>
  <c r="J11" i="1"/>
  <c r="J10" i="1" s="1"/>
  <c r="J90" i="1" s="1"/>
  <c r="I11" i="1"/>
  <c r="I10" i="1" s="1"/>
  <c r="I90" i="1" s="1"/>
  <c r="H11" i="1"/>
  <c r="G11" i="1"/>
  <c r="G10" i="1" s="1"/>
  <c r="G90" i="1" s="1"/>
  <c r="F11" i="1"/>
  <c r="E11" i="1"/>
  <c r="D11" i="1"/>
  <c r="D90" i="1" s="1"/>
  <c r="L10" i="1"/>
  <c r="L90" i="1" s="1"/>
  <c r="K10" i="1"/>
  <c r="K90" i="1" s="1"/>
  <c r="H10" i="1"/>
  <c r="H90" i="1" s="1"/>
  <c r="E90" i="1" l="1"/>
  <c r="Q64" i="1"/>
  <c r="F17" i="1"/>
  <c r="F10" i="1" s="1"/>
  <c r="Q11" i="1"/>
  <c r="Q17" i="1"/>
  <c r="E81" i="1"/>
  <c r="Q81" i="1" s="1"/>
  <c r="Q66" i="1"/>
  <c r="F90" i="1" l="1"/>
  <c r="Q90" i="1" s="1"/>
  <c r="Q10" i="1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<sst xmlns="http://schemas.openxmlformats.org/spreadsheetml/2006/main" count="106" uniqueCount="106">
  <si>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</si>
  <si>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</si>
  <si>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</si>
  <si>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</si>
  <si>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</si>
  <si>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</si>
  <si>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</si>
  <si>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</si>
  <si>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</si>
  <si>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</si>
  <si>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</si>
  <si>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</si>
  <si>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</si>
  <si>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</si>
  <si>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</si>
  <si>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</si>
  <si>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</si>
  <si>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</si>
  <si>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</si>
  <si>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</si>
  <si>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</si>
  <si>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</si>
  <si>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</si>
  <si>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</si>
  <si>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</si>
  <si>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</si>
  <si>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</si>
  <si>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</si>
  <si>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</si>
  <si>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</si>
  <si>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</si>
  <si>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</si>
  <si>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</si>
  <si>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</si>
  <si>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</si>
  <si>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</si>
  <si>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</si>
  <si>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</si>
  <si>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</si>
  <si>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</si>
  <si>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</si>
  <si>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</si>
  <si>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</si>
  <si>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</si>
  <si>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</si>
  <si>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</si>
  <si>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</si>
  <si>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</si>
  <si>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</si>
  <si>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</si>
  <si>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</si>
  <si>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</si>
  <si>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</si>
  <si>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</si>
  <si>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</si>
  <si>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</si>
  <si>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</si>
  <si>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</si>
  <si>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</si>
  <si>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</si>
  <si>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</si>
  <si>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</si>
  <si>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</si>
  <si>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</si>
  <si>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</si>
  <si>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</si>
  <si>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</si>
  <si>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</si>
  <si>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</si>
  <si>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</si>
  <si>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</si>
  <si>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</si>
  <si>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</si>
  <si>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</si>
  <si>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</si>
  <si>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</si>
  <si>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</si>
  <si>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</si>
  <si>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</si>
  <si>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</si>
  <si>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</si>
  <si>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</si>
  <si>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</si>
  <si>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</si>
  <si>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</si>
  <si>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</si>
  <si>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</si>
  <si>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</si>
  <si>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</si>
  <si>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</si>
  <si>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</si>
  <si>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</si>
  <si>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</si>
  <si>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</si>
  <si>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</si>
  <si>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</si>
  <si>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</si>
  <si>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</si>
  <si>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</si>
  <si>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</si>
  <si>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</si>
  <si>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</si>
  <si>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</si>
  <si>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</si>
  <si>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</si>
  <si>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r>
      <t xml:space="preserve">Fuente: </t>
    </r>
    <r>
      <rPr>
        <sz val="11"/>
        <color rgb="FF000000"/>
        <rFont val="Aptos Narrow"/>
        <family val="2"/>
        <scheme val="minor"/>
      </rPr>
      <t>Reporte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</si>
</sst>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9" fillId="0" borderId="3" xfId="1" applyNumberFormat="1" applyFont="1" applyBorder="1"/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10" fillId="0" borderId="8" xfId="1" applyFont="1" applyBorder="1"/>
    <xf numFmtId="0" fontId="5" fillId="0" borderId="7" xfId="1" applyBorder="1" applyAlignment="1">
      <alignment horizontal="left" wrapText="1"/>
    </xf>
    <xf numFmtId="0" fontId="5" fillId="0" borderId="9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</cellXfs>
  <cellStyles count="3">
    <cellStyle name="Millares 2" xfId="2" xr:uid="{C8E259CC-E736-4197-A7D4-68FE36B5B975}"/>
    <cellStyle name="Normal" xfId="0" builtinId="0"/>
    <cellStyle name="Normal 2" xfId="1" xr:uid="{E1478170-AD70-4EE7-B381-65497C4B2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D4DDAB-95A7-475A-A0AC-EE069160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0</xdr:col>
      <xdr:colOff>106476</xdr:colOff>
      <xdr:row>100</xdr:row>
      <xdr:rowOff>120194</xdr:rowOff>
    </xdr:from>
    <xdr:to>
      <xdr:col>16</xdr:col>
      <xdr:colOff>718345</xdr:colOff>
      <xdr:row>104</xdr:row>
      <xdr:rowOff>161019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5FB4FD1-73B9-4B7E-B055-06AA6763C8E2}"/>
            </a:ext>
          </a:extLst>
        </xdr:cNvPr>
        <xdr:cNvGrpSpPr/>
      </xdr:nvGrpSpPr>
      <xdr:grpSpPr>
        <a:xfrm>
          <a:off x="106476" y="20070739"/>
          <a:ext cx="25861778" cy="750871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526906C5-26AA-249C-539A-B3AE134800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F02F8411-05E7-4DEC-562A-3A80FD942826}"/>
              </a:ext>
            </a:extLst>
          </xdr:cNvPr>
          <xdr:cNvGrpSpPr/>
        </xdr:nvGrpSpPr>
        <xdr:grpSpPr>
          <a:xfrm>
            <a:off x="584215" y="20612769"/>
            <a:ext cx="16595892" cy="1531133"/>
            <a:chOff x="1112685" y="20594018"/>
            <a:chExt cx="21145418" cy="1665612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6DD203F-2267-876E-BC2B-51B585E891AD}"/>
                </a:ext>
              </a:extLst>
            </xdr:cNvPr>
            <xdr:cNvSpPr txBox="1"/>
          </xdr:nvSpPr>
          <xdr:spPr>
            <a:xfrm>
              <a:off x="1112685" y="20747933"/>
              <a:ext cx="7923618" cy="149875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4196582-A9A3-670A-7E35-E44BC8E12770}"/>
                </a:ext>
              </a:extLst>
            </xdr:cNvPr>
            <xdr:cNvSpPr txBox="1"/>
          </xdr:nvSpPr>
          <xdr:spPr>
            <a:xfrm>
              <a:off x="14568721" y="20686632"/>
              <a:ext cx="7689382" cy="15729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0A69005F-2DB1-6D57-B243-21CEC89ED586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2034835</xdr:colOff>
      <xdr:row>101</xdr:row>
      <xdr:rowOff>120198</xdr:rowOff>
    </xdr:from>
    <xdr:to>
      <xdr:col>1</xdr:col>
      <xdr:colOff>5586299</xdr:colOff>
      <xdr:row>101</xdr:row>
      <xdr:rowOff>120198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7C7F5B3-94A7-4F7F-8957-DB1EB2214C4B}"/>
            </a:ext>
          </a:extLst>
        </xdr:cNvPr>
        <xdr:cNvCxnSpPr/>
      </xdr:nvCxnSpPr>
      <xdr:spPr>
        <a:xfrm>
          <a:off x="2511085" y="20856917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629215</xdr:colOff>
      <xdr:row>100</xdr:row>
      <xdr:rowOff>129156</xdr:rowOff>
    </xdr:from>
    <xdr:to>
      <xdr:col>7</xdr:col>
      <xdr:colOff>1493950</xdr:colOff>
      <xdr:row>100</xdr:row>
      <xdr:rowOff>129156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28412480-52E7-4F9C-BA08-5E7262C1C55B}"/>
            </a:ext>
          </a:extLst>
        </xdr:cNvPr>
        <xdr:cNvCxnSpPr/>
      </xdr:nvCxnSpPr>
      <xdr:spPr>
        <a:xfrm>
          <a:off x="13468121" y="20726969"/>
          <a:ext cx="396036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0312E-14A9-423C-AD51-2585ED680FB8}">
  <sheetPr>
    <pageSetUpPr fitToPage="1"/>
  </sheetPr>
  <dimension ref="B1:U101"/>
  <sheetViews>
    <sheetView showGridLines="0" tabSelected="1" zoomScale="55" zoomScaleNormal="55" workbookViewId="0">
      <selection activeCell="D97" sqref="D97"/>
    </sheetView>
  </sheetViews>
  <sheetFormatPr defaultColWidth="11.42578125" defaultRowHeight="15" x14ac:dyDescent="0.25"/>
  <cols>
    <col min="1" max="1" width="7.140625" style="1" customWidth="1"/>
    <col min="2" max="2" width="102.28515625" style="1" customWidth="1"/>
    <col min="3" max="3" width="31.140625" style="1" bestFit="1" customWidth="1"/>
    <col min="4" max="4" width="30.140625" style="1" customWidth="1"/>
    <col min="5" max="5" width="21.7109375" style="1" customWidth="1"/>
    <col min="6" max="8" width="23.140625" style="1" customWidth="1"/>
    <col min="9" max="10" width="23.5703125" style="1" customWidth="1"/>
    <col min="11" max="11" width="24" style="1" customWidth="1"/>
    <col min="12" max="12" width="21.7109375" style="1" customWidth="1"/>
    <col min="13" max="13" width="23.5703125" style="1" bestFit="1" customWidth="1"/>
    <col min="14" max="16" width="11.42578125" style="1" hidden="1" customWidth="1"/>
    <col min="17" max="17" width="25" style="1" bestFit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1" ht="24" x14ac:dyDescent="0.2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21" ht="26.25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21" ht="26.25" x14ac:dyDescent="0.25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21" ht="26.25" x14ac:dyDescent="0.25">
      <c r="B7" s="37" t="s">
        <v>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21" x14ac:dyDescent="0.25">
      <c r="B8" s="38"/>
      <c r="C8" s="38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H10" si="0">+D11+D17+D27+D37+D46+D54+D64+D69+D75+D82+D85+D88</f>
        <v>3900000000</v>
      </c>
      <c r="E10" s="11">
        <f t="shared" si="0"/>
        <v>590359800.66999996</v>
      </c>
      <c r="F10" s="11">
        <f t="shared" si="0"/>
        <v>1029821870.95</v>
      </c>
      <c r="G10" s="11">
        <f t="shared" si="0"/>
        <v>1105856558.3699999</v>
      </c>
      <c r="H10" s="11">
        <f t="shared" si="0"/>
        <v>1232172314.0900002</v>
      </c>
      <c r="I10" s="11">
        <f>+I11+I17+I27+I37+I46+I54+I64+I69+I75+I82+I85+I88</f>
        <v>1648998214.48</v>
      </c>
      <c r="J10" s="11">
        <f t="shared" ref="J10:P10" si="1">+J11+J17+J27+J37+J46+J54+J64+J69+J75+J82+J85+J88</f>
        <v>2924628766.1700001</v>
      </c>
      <c r="K10" s="11">
        <f>+K11+K17+K27+K37+K46+K54+K64+K69+K75+K82+K85+K88</f>
        <v>3014143627.0799999</v>
      </c>
      <c r="L10" s="11">
        <f t="shared" si="1"/>
        <v>865324614.48000002</v>
      </c>
      <c r="M10" s="11">
        <f t="shared" si="1"/>
        <v>1251145028.48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9">
        <f>+SUM(E10:P10)</f>
        <v>13662450794.769999</v>
      </c>
      <c r="R10" s="12"/>
      <c r="T10" s="12"/>
      <c r="U10" s="12"/>
    </row>
    <row r="11" spans="2:21" x14ac:dyDescent="0.25">
      <c r="B11" s="13" t="s">
        <v>21</v>
      </c>
      <c r="C11" s="14">
        <v>2332197748</v>
      </c>
      <c r="D11" s="15">
        <f t="shared" ref="D11:M11" si="2">+SUM(D12:D16)</f>
        <v>107529159.66</v>
      </c>
      <c r="E11" s="15">
        <f t="shared" si="2"/>
        <v>136476309.07999998</v>
      </c>
      <c r="F11" s="15">
        <f t="shared" si="2"/>
        <v>128098858.11</v>
      </c>
      <c r="G11" s="15">
        <f t="shared" si="2"/>
        <v>155643451.96000001</v>
      </c>
      <c r="H11" s="15">
        <f t="shared" si="2"/>
        <v>142887030.34</v>
      </c>
      <c r="I11" s="15">
        <f t="shared" si="2"/>
        <v>237352764.75</v>
      </c>
      <c r="J11" s="15">
        <f t="shared" si="2"/>
        <v>141987005.05000001</v>
      </c>
      <c r="K11" s="15">
        <f t="shared" si="2"/>
        <v>151104655.32999998</v>
      </c>
      <c r="L11" s="15">
        <f t="shared" si="2"/>
        <v>146084954.77000001</v>
      </c>
      <c r="M11" s="15">
        <f t="shared" si="2"/>
        <v>148087426.63999999</v>
      </c>
      <c r="N11" s="15"/>
      <c r="O11" s="15"/>
      <c r="P11" s="15"/>
      <c r="Q11" s="16">
        <f t="shared" ref="Q11:Q74" si="3">+SUM(E11:P11)</f>
        <v>1387722456.0299997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76555997.769999996</v>
      </c>
      <c r="E12" s="20">
        <v>112248390</v>
      </c>
      <c r="F12" s="20">
        <v>104633294.33</v>
      </c>
      <c r="G12" s="20">
        <v>128995253.05</v>
      </c>
      <c r="H12" s="20">
        <v>117271294.23</v>
      </c>
      <c r="I12" s="20">
        <v>118349507.73999999</v>
      </c>
      <c r="J12" s="20">
        <v>116302194.42</v>
      </c>
      <c r="K12" s="20">
        <v>123782573.95999999</v>
      </c>
      <c r="L12" s="20">
        <v>119532674.92</v>
      </c>
      <c r="M12" s="20">
        <v>121251126.20999999</v>
      </c>
      <c r="N12" s="20"/>
      <c r="O12" s="20"/>
      <c r="P12" s="20"/>
      <c r="Q12" s="21">
        <f t="shared" si="3"/>
        <v>1062366308.86</v>
      </c>
      <c r="R12" s="12"/>
      <c r="S12" s="17"/>
    </row>
    <row r="13" spans="2:21" x14ac:dyDescent="0.25">
      <c r="B13" s="18" t="s">
        <v>23</v>
      </c>
      <c r="C13" s="19">
        <v>453354359</v>
      </c>
      <c r="D13" s="19">
        <v>16830084.350000001</v>
      </c>
      <c r="E13" s="20">
        <v>7099000</v>
      </c>
      <c r="F13" s="20">
        <v>7567500</v>
      </c>
      <c r="G13" s="20">
        <v>7637500</v>
      </c>
      <c r="H13" s="20">
        <v>7967500</v>
      </c>
      <c r="I13" s="20">
        <v>100993131.56</v>
      </c>
      <c r="J13" s="20">
        <v>8287500</v>
      </c>
      <c r="K13" s="20">
        <v>8836415.25</v>
      </c>
      <c r="L13" s="20">
        <v>8465000</v>
      </c>
      <c r="M13" s="20">
        <v>8655000</v>
      </c>
      <c r="N13" s="20"/>
      <c r="O13" s="20"/>
      <c r="P13" s="20"/>
      <c r="Q13" s="21">
        <f t="shared" si="3"/>
        <v>165508546.81</v>
      </c>
      <c r="R13" s="12"/>
    </row>
    <row r="14" spans="2:21" x14ac:dyDescent="0.25">
      <c r="B14" s="18" t="s">
        <v>24</v>
      </c>
      <c r="C14" s="19">
        <v>3000000</v>
      </c>
      <c r="D14" s="22">
        <v>-3000000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0">
        <v>0</v>
      </c>
      <c r="M14" s="20">
        <v>0</v>
      </c>
      <c r="N14" s="20"/>
      <c r="O14" s="20"/>
      <c r="P14" s="20"/>
      <c r="Q14" s="21">
        <f t="shared" si="3"/>
        <v>0</v>
      </c>
      <c r="R14" s="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20">
        <v>0</v>
      </c>
      <c r="N15" s="20"/>
      <c r="O15" s="20"/>
      <c r="P15" s="20"/>
      <c r="Q15" s="21">
        <f t="shared" si="3"/>
        <v>0</v>
      </c>
    </row>
    <row r="16" spans="2:21" x14ac:dyDescent="0.25">
      <c r="B16" s="18" t="s">
        <v>26</v>
      </c>
      <c r="C16" s="19">
        <v>262944399</v>
      </c>
      <c r="D16" s="19">
        <v>17143077.539999999</v>
      </c>
      <c r="E16" s="20">
        <v>17128919.079999998</v>
      </c>
      <c r="F16" s="20">
        <v>15898063.779999999</v>
      </c>
      <c r="G16" s="20">
        <v>19010698.91</v>
      </c>
      <c r="H16" s="20">
        <v>17648236.109999999</v>
      </c>
      <c r="I16" s="20">
        <v>18010125.449999999</v>
      </c>
      <c r="J16" s="20">
        <v>17397310.629999999</v>
      </c>
      <c r="K16" s="20">
        <v>18485666.120000001</v>
      </c>
      <c r="L16" s="20">
        <v>18087279.850000001</v>
      </c>
      <c r="M16" s="20">
        <v>18181300.43</v>
      </c>
      <c r="N16" s="20"/>
      <c r="O16" s="20"/>
      <c r="P16" s="20"/>
      <c r="Q16" s="21">
        <f t="shared" si="3"/>
        <v>159847600.36000001</v>
      </c>
      <c r="R16" s="12"/>
    </row>
    <row r="17" spans="2:18" x14ac:dyDescent="0.25">
      <c r="B17" s="13" t="s">
        <v>27</v>
      </c>
      <c r="C17" s="14">
        <v>754799881</v>
      </c>
      <c r="D17" s="15">
        <f>+SUM(D18:D26)</f>
        <v>350970791.21000004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4">+SUM(I18:I26)</f>
        <v>47975183.670000002</v>
      </c>
      <c r="J17" s="15">
        <f t="shared" si="4"/>
        <v>76677714.100000009</v>
      </c>
      <c r="K17" s="15">
        <f>+SUM(K18:K26)</f>
        <v>132206515.08999999</v>
      </c>
      <c r="L17" s="15">
        <f t="shared" si="4"/>
        <v>66555002.299999997</v>
      </c>
      <c r="M17" s="15">
        <f t="shared" si="4"/>
        <v>84372508.069999993</v>
      </c>
      <c r="N17" s="15">
        <f t="shared" si="4"/>
        <v>0</v>
      </c>
      <c r="O17" s="15">
        <f t="shared" si="4"/>
        <v>0</v>
      </c>
      <c r="P17" s="15">
        <f t="shared" si="4"/>
        <v>0</v>
      </c>
      <c r="Q17" s="16">
        <f>+SUM(E17:P17)</f>
        <v>675590336.81999993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+VLOOKUP(B18,[1]RefCCPCuenta!$B$8:$E$43,4,FALSE)</f>
        <v>3666863.2</v>
      </c>
      <c r="G18" s="20">
        <v>3066219.07</v>
      </c>
      <c r="H18" s="20">
        <v>3491015.03</v>
      </c>
      <c r="I18" s="20">
        <v>3560536.19</v>
      </c>
      <c r="J18" s="20">
        <v>3239772.33</v>
      </c>
      <c r="K18" s="20">
        <v>3570097.38</v>
      </c>
      <c r="L18" s="20">
        <v>3678881.7</v>
      </c>
      <c r="M18" s="20">
        <v>4197561.4400000004</v>
      </c>
      <c r="N18" s="20"/>
      <c r="O18" s="20"/>
      <c r="P18" s="20"/>
      <c r="Q18" s="21">
        <f t="shared" si="3"/>
        <v>31768157.679999996</v>
      </c>
      <c r="R18" s="12"/>
    </row>
    <row r="19" spans="2:18" x14ac:dyDescent="0.25">
      <c r="B19" s="18" t="s">
        <v>29</v>
      </c>
      <c r="C19" s="19">
        <v>54610000</v>
      </c>
      <c r="D19" s="19">
        <v>97970326.299999997</v>
      </c>
      <c r="E19" s="20">
        <v>250000.06</v>
      </c>
      <c r="F19" s="20">
        <f>+VLOOKUP(B19,[1]RefCCPCuenta!$B$8:$E$43,4,FALSE)</f>
        <v>21381472.579999998</v>
      </c>
      <c r="G19" s="20">
        <v>21135000.059999999</v>
      </c>
      <c r="H19" s="20">
        <v>283642.5</v>
      </c>
      <c r="I19" s="20">
        <v>708737.5</v>
      </c>
      <c r="J19" s="20">
        <v>70800</v>
      </c>
      <c r="K19" s="20">
        <v>13412842.5</v>
      </c>
      <c r="L19" s="20">
        <v>15989579.300000001</v>
      </c>
      <c r="M19" s="20">
        <v>141895</v>
      </c>
      <c r="N19" s="20"/>
      <c r="O19" s="20"/>
      <c r="P19" s="20"/>
      <c r="Q19" s="21">
        <f t="shared" si="3"/>
        <v>73373969.5</v>
      </c>
    </row>
    <row r="20" spans="2:18" x14ac:dyDescent="0.25">
      <c r="B20" s="18" t="s">
        <v>30</v>
      </c>
      <c r="C20" s="19">
        <v>25600000</v>
      </c>
      <c r="D20" s="19">
        <v>1000000</v>
      </c>
      <c r="E20" s="20">
        <v>724750</v>
      </c>
      <c r="F20" s="20">
        <f>+VLOOKUP(B20,[1]RefCCPCuenta!$B$8:$E$43,4,FALSE)</f>
        <v>2922463.56</v>
      </c>
      <c r="G20" s="20">
        <v>3992127</v>
      </c>
      <c r="H20" s="20">
        <v>2637317.1200000001</v>
      </c>
      <c r="I20" s="20">
        <v>2738939.03</v>
      </c>
      <c r="J20" s="20">
        <v>1161320.26</v>
      </c>
      <c r="K20" s="20">
        <v>3250776.3</v>
      </c>
      <c r="L20" s="20">
        <v>3249209.38</v>
      </c>
      <c r="M20" s="20">
        <v>2656192.33</v>
      </c>
      <c r="N20" s="20"/>
      <c r="O20" s="20"/>
      <c r="P20" s="20"/>
      <c r="Q20" s="21">
        <f t="shared" si="3"/>
        <v>23333094.979999997</v>
      </c>
      <c r="R20" s="12"/>
    </row>
    <row r="21" spans="2:18" x14ac:dyDescent="0.25">
      <c r="B21" s="18" t="s">
        <v>31</v>
      </c>
      <c r="C21" s="19">
        <v>19500000</v>
      </c>
      <c r="D21" s="19">
        <v>44010433.109999999</v>
      </c>
      <c r="E21" s="20">
        <v>5339138.7699999996</v>
      </c>
      <c r="F21" s="20">
        <f>+VLOOKUP(B21,[1]RefCCPCuenta!$B$8:$E$43,4,FALSE)</f>
        <v>5293150.96</v>
      </c>
      <c r="G21" s="20">
        <v>177500</v>
      </c>
      <c r="H21" s="20">
        <v>17577344.399999999</v>
      </c>
      <c r="I21" s="20">
        <v>2177500</v>
      </c>
      <c r="J21" s="20">
        <v>177500</v>
      </c>
      <c r="K21" s="20">
        <v>4936269.67</v>
      </c>
      <c r="L21" s="20">
        <v>10920</v>
      </c>
      <c r="M21" s="20">
        <v>6536273.9000000004</v>
      </c>
      <c r="N21" s="20"/>
      <c r="O21" s="20"/>
      <c r="P21" s="20"/>
      <c r="Q21" s="21">
        <f t="shared" si="3"/>
        <v>42225597.699999996</v>
      </c>
      <c r="R21" s="12"/>
    </row>
    <row r="22" spans="2:18" x14ac:dyDescent="0.25">
      <c r="B22" s="18" t="s">
        <v>32</v>
      </c>
      <c r="C22" s="19">
        <v>206481551</v>
      </c>
      <c r="D22" s="19">
        <v>69061719.159999996</v>
      </c>
      <c r="E22" s="20">
        <v>21539465.850000001</v>
      </c>
      <c r="F22" s="20">
        <f>+VLOOKUP(B22,[1]RefCCPCuenta!$B$8:$E$43,4,FALSE)</f>
        <v>4717176.8099999996</v>
      </c>
      <c r="G22" s="20">
        <v>6543609.3399999999</v>
      </c>
      <c r="H22" s="20">
        <v>21061788.059999999</v>
      </c>
      <c r="I22" s="20">
        <v>9687578.8800000008</v>
      </c>
      <c r="J22" s="20">
        <v>3495194.56</v>
      </c>
      <c r="K22" s="20">
        <v>26513827.390000001</v>
      </c>
      <c r="L22" s="20">
        <v>658860</v>
      </c>
      <c r="M22" s="20">
        <v>44475904.890000001</v>
      </c>
      <c r="N22" s="20"/>
      <c r="O22" s="20"/>
      <c r="P22" s="20"/>
      <c r="Q22" s="21">
        <f t="shared" si="3"/>
        <v>138693405.78000003</v>
      </c>
      <c r="R22" s="12"/>
    </row>
    <row r="23" spans="2:18" x14ac:dyDescent="0.25">
      <c r="B23" s="18" t="s">
        <v>33</v>
      </c>
      <c r="C23" s="19">
        <v>87010000</v>
      </c>
      <c r="D23" s="22">
        <v>-10145000</v>
      </c>
      <c r="E23" s="20">
        <v>3780712.55</v>
      </c>
      <c r="F23" s="20">
        <f>+VLOOKUP(B23,[1]RefCCPCuenta!$B$8:$E$43,4,FALSE)</f>
        <v>4085413.88</v>
      </c>
      <c r="G23" s="20">
        <v>6825747.8099999996</v>
      </c>
      <c r="H23" s="20">
        <v>3367669.13</v>
      </c>
      <c r="I23" s="20">
        <v>17567406</v>
      </c>
      <c r="J23" s="20">
        <v>4169556.69</v>
      </c>
      <c r="K23" s="20">
        <v>17938162.789999999</v>
      </c>
      <c r="L23" s="20">
        <v>708105.61</v>
      </c>
      <c r="M23" s="20">
        <v>7905274.9000000004</v>
      </c>
      <c r="N23" s="20"/>
      <c r="O23" s="20"/>
      <c r="P23" s="20"/>
      <c r="Q23" s="21">
        <f t="shared" si="3"/>
        <v>66348049.359999992</v>
      </c>
    </row>
    <row r="24" spans="2:18" x14ac:dyDescent="0.25">
      <c r="B24" s="18" t="s">
        <v>34</v>
      </c>
      <c r="C24" s="19">
        <v>30100000</v>
      </c>
      <c r="D24" s="19">
        <v>10779456.609999999</v>
      </c>
      <c r="E24" s="20">
        <v>2223381.2599999998</v>
      </c>
      <c r="F24" s="20">
        <f>+VLOOKUP(B24,[1]RefCCPCuenta!$B$8:$E$43,4,FALSE)</f>
        <v>2163021.5699999998</v>
      </c>
      <c r="G24" s="20">
        <v>4019472.27</v>
      </c>
      <c r="H24" s="20">
        <v>3295472.12</v>
      </c>
      <c r="I24" s="20">
        <v>3978122.87</v>
      </c>
      <c r="J24" s="20">
        <v>1818742.72</v>
      </c>
      <c r="K24" s="20">
        <v>1914351.53</v>
      </c>
      <c r="L24" s="20">
        <v>539486.06999999995</v>
      </c>
      <c r="M24" s="20">
        <v>1035703.79</v>
      </c>
      <c r="N24" s="20"/>
      <c r="O24" s="20"/>
      <c r="P24" s="20"/>
      <c r="Q24" s="21">
        <f t="shared" si="3"/>
        <v>20987754.199999999</v>
      </c>
    </row>
    <row r="25" spans="2:18" x14ac:dyDescent="0.25">
      <c r="B25" s="18" t="s">
        <v>35</v>
      </c>
      <c r="C25" s="19">
        <v>223088330</v>
      </c>
      <c r="D25" s="19">
        <v>125609088.29000001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>
        <v>4005163.82</v>
      </c>
      <c r="J25" s="20">
        <v>58341915.340000004</v>
      </c>
      <c r="K25" s="20">
        <v>53368925.729999997</v>
      </c>
      <c r="L25" s="20">
        <v>40672531.350000001</v>
      </c>
      <c r="M25" s="20">
        <v>9602565.3000000007</v>
      </c>
      <c r="N25" s="20"/>
      <c r="O25" s="20"/>
      <c r="P25" s="20"/>
      <c r="Q25" s="21">
        <f t="shared" si="3"/>
        <v>239492915.89999998</v>
      </c>
      <c r="R25" s="12"/>
    </row>
    <row r="26" spans="2:18" x14ac:dyDescent="0.25">
      <c r="B26" s="18" t="s">
        <v>36</v>
      </c>
      <c r="C26" s="19">
        <v>49000000</v>
      </c>
      <c r="D26" s="19">
        <v>18184767.739999998</v>
      </c>
      <c r="E26" s="20">
        <v>2305804.96</v>
      </c>
      <c r="F26" s="20">
        <f>+VLOOKUP(B26,[1]RefCCPCuenta!$B$8:$E$43,4,FALSE)</f>
        <v>3859023.47</v>
      </c>
      <c r="G26" s="20">
        <v>2890290.01</v>
      </c>
      <c r="H26" s="20">
        <v>6388334.4900000002</v>
      </c>
      <c r="I26" s="20">
        <v>3551199.38</v>
      </c>
      <c r="J26" s="20">
        <v>4202912.2</v>
      </c>
      <c r="K26" s="20">
        <v>7301261.7999999998</v>
      </c>
      <c r="L26" s="20">
        <v>1047428.89</v>
      </c>
      <c r="M26" s="20">
        <v>7821136.5199999996</v>
      </c>
      <c r="N26" s="20"/>
      <c r="O26" s="20"/>
      <c r="P26" s="20"/>
      <c r="Q26" s="21">
        <f t="shared" si="3"/>
        <v>39367391.719999999</v>
      </c>
    </row>
    <row r="27" spans="2:18" x14ac:dyDescent="0.25">
      <c r="B27" s="13" t="s">
        <v>37</v>
      </c>
      <c r="C27" s="14">
        <v>559237473</v>
      </c>
      <c r="D27" s="23">
        <f>+SUM(D28:D36)</f>
        <v>-44623190.739999995</v>
      </c>
      <c r="E27" s="15">
        <f>+SUM(E28:E36)</f>
        <v>47148828.850000001</v>
      </c>
      <c r="F27" s="15">
        <f>+SUM(F28:F36)</f>
        <v>24869306.610000003</v>
      </c>
      <c r="G27" s="15">
        <f t="shared" ref="G27:P27" si="5">+SUM(G28:G36)</f>
        <v>13506246.23</v>
      </c>
      <c r="H27" s="15">
        <f>+SUM(H28:H36)</f>
        <v>28552662.280000001</v>
      </c>
      <c r="I27" s="15">
        <f t="shared" si="5"/>
        <v>16148847.810000001</v>
      </c>
      <c r="J27" s="15">
        <f t="shared" si="5"/>
        <v>26156603.109999999</v>
      </c>
      <c r="K27" s="15">
        <f t="shared" si="5"/>
        <v>43101756.590000004</v>
      </c>
      <c r="L27" s="15">
        <f t="shared" si="5"/>
        <v>1495110.04</v>
      </c>
      <c r="M27" s="15">
        <f t="shared" si="5"/>
        <v>70904936.219999999</v>
      </c>
      <c r="N27" s="15">
        <f t="shared" si="5"/>
        <v>0</v>
      </c>
      <c r="O27" s="15">
        <f t="shared" si="5"/>
        <v>0</v>
      </c>
      <c r="P27" s="15">
        <f t="shared" si="5"/>
        <v>0</v>
      </c>
      <c r="Q27" s="16">
        <f t="shared" si="3"/>
        <v>271884297.74000001</v>
      </c>
    </row>
    <row r="28" spans="2:18" x14ac:dyDescent="0.25">
      <c r="B28" s="18" t="s">
        <v>38</v>
      </c>
      <c r="C28" s="19">
        <v>135260000</v>
      </c>
      <c r="D28" s="22">
        <v>-49820640.640000001</v>
      </c>
      <c r="E28" s="20">
        <v>16232736.289999999</v>
      </c>
      <c r="F28" s="20">
        <v>17265358.100000001</v>
      </c>
      <c r="G28" s="20">
        <v>4005941.36</v>
      </c>
      <c r="H28" s="20">
        <v>11005638.16</v>
      </c>
      <c r="I28" s="20">
        <v>134570</v>
      </c>
      <c r="J28" s="20">
        <v>5644013.2800000003</v>
      </c>
      <c r="K28" s="20">
        <v>1808864</v>
      </c>
      <c r="L28" s="20">
        <v>138393.22</v>
      </c>
      <c r="M28" s="20">
        <v>9076177.5600000005</v>
      </c>
      <c r="N28" s="20"/>
      <c r="O28" s="20"/>
      <c r="P28" s="20"/>
      <c r="Q28" s="21">
        <f t="shared" si="3"/>
        <v>65311691.969999999</v>
      </c>
    </row>
    <row r="29" spans="2:18" x14ac:dyDescent="0.25">
      <c r="B29" s="18" t="s">
        <v>39</v>
      </c>
      <c r="C29" s="19">
        <v>4260000</v>
      </c>
      <c r="D29" s="19">
        <v>1097214.6000000001</v>
      </c>
      <c r="E29" s="20">
        <v>0</v>
      </c>
      <c r="F29" s="20">
        <v>749966.7</v>
      </c>
      <c r="G29" s="20">
        <v>0</v>
      </c>
      <c r="H29" s="20">
        <v>0</v>
      </c>
      <c r="I29" s="20">
        <v>0</v>
      </c>
      <c r="J29" s="20">
        <v>0</v>
      </c>
      <c r="K29" s="20">
        <v>208860</v>
      </c>
      <c r="L29" s="20">
        <v>1040</v>
      </c>
      <c r="M29" s="20">
        <v>100441.60000000001</v>
      </c>
      <c r="N29" s="20"/>
      <c r="O29" s="20"/>
      <c r="P29" s="20"/>
      <c r="Q29" s="21">
        <f t="shared" si="3"/>
        <v>1060308.3</v>
      </c>
      <c r="R29" s="12"/>
    </row>
    <row r="30" spans="2:18" x14ac:dyDescent="0.25">
      <c r="B30" s="18" t="s">
        <v>40</v>
      </c>
      <c r="C30" s="19">
        <v>3100000</v>
      </c>
      <c r="D30" s="19">
        <v>3008179</v>
      </c>
      <c r="E30" s="19">
        <v>0</v>
      </c>
      <c r="F30" s="20">
        <v>0</v>
      </c>
      <c r="G30" s="20">
        <v>752243.22</v>
      </c>
      <c r="H30" s="20">
        <v>0</v>
      </c>
      <c r="I30" s="20">
        <v>562191.74</v>
      </c>
      <c r="J30" s="20">
        <v>400000</v>
      </c>
      <c r="K30" s="20">
        <v>0</v>
      </c>
      <c r="L30" s="20">
        <v>36388.5</v>
      </c>
      <c r="M30" s="20">
        <v>1625140.94</v>
      </c>
      <c r="N30" s="20"/>
      <c r="O30" s="20"/>
      <c r="P30" s="20"/>
      <c r="Q30" s="21">
        <f t="shared" si="3"/>
        <v>3375964.4</v>
      </c>
    </row>
    <row r="31" spans="2:18" x14ac:dyDescent="0.25">
      <c r="B31" s="18" t="s">
        <v>41</v>
      </c>
      <c r="C31" s="19">
        <v>201341</v>
      </c>
      <c r="D31" s="19">
        <v>170000</v>
      </c>
      <c r="E31" s="19">
        <v>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/>
      <c r="O31" s="20"/>
      <c r="P31" s="20"/>
      <c r="Q31" s="21">
        <f t="shared" si="3"/>
        <v>0</v>
      </c>
    </row>
    <row r="32" spans="2:18" x14ac:dyDescent="0.25">
      <c r="B32" s="18" t="s">
        <v>42</v>
      </c>
      <c r="C32" s="19">
        <v>1060000</v>
      </c>
      <c r="D32" s="19">
        <v>5153190</v>
      </c>
      <c r="E32" s="20">
        <v>0</v>
      </c>
      <c r="F32" s="20">
        <v>54752</v>
      </c>
      <c r="G32" s="20">
        <v>0</v>
      </c>
      <c r="H32" s="20">
        <v>0</v>
      </c>
      <c r="I32" s="20">
        <v>433786.88</v>
      </c>
      <c r="J32" s="20">
        <v>0</v>
      </c>
      <c r="K32" s="20">
        <v>0</v>
      </c>
      <c r="L32" s="20">
        <v>39757.14</v>
      </c>
      <c r="M32" s="20">
        <v>276168.81</v>
      </c>
      <c r="N32" s="20"/>
      <c r="O32" s="20"/>
      <c r="P32" s="20"/>
      <c r="Q32" s="21">
        <f t="shared" si="3"/>
        <v>804464.83000000007</v>
      </c>
    </row>
    <row r="33" spans="2:17" x14ac:dyDescent="0.25">
      <c r="B33" s="18" t="s">
        <v>43</v>
      </c>
      <c r="C33" s="19">
        <v>279710000</v>
      </c>
      <c r="D33" s="22">
        <v>-79960593.780000001</v>
      </c>
      <c r="E33" s="20">
        <v>28931558.239999998</v>
      </c>
      <c r="F33" s="20">
        <v>4705510.4400000004</v>
      </c>
      <c r="G33" s="20">
        <v>6885296.9000000004</v>
      </c>
      <c r="H33" s="20">
        <v>3703571.14</v>
      </c>
      <c r="I33" s="20">
        <v>7374648.1399999997</v>
      </c>
      <c r="J33" s="20">
        <v>2519656.7000000002</v>
      </c>
      <c r="K33" s="20">
        <v>16165012.73</v>
      </c>
      <c r="L33" s="20">
        <v>46302.3</v>
      </c>
      <c r="M33" s="20">
        <v>32557238.879999999</v>
      </c>
      <c r="N33" s="20"/>
      <c r="O33" s="20"/>
      <c r="P33" s="20"/>
      <c r="Q33" s="21">
        <f t="shared" si="3"/>
        <v>102888795.47</v>
      </c>
    </row>
    <row r="34" spans="2:17" x14ac:dyDescent="0.25">
      <c r="B34" s="18" t="s">
        <v>44</v>
      </c>
      <c r="C34" s="19">
        <v>72230000</v>
      </c>
      <c r="D34" s="19">
        <v>63293418.960000001</v>
      </c>
      <c r="E34" s="20">
        <v>1763030.62</v>
      </c>
      <c r="F34" s="20">
        <v>1922302.93</v>
      </c>
      <c r="G34" s="20">
        <v>1732374.75</v>
      </c>
      <c r="H34" s="20">
        <v>12467978.59</v>
      </c>
      <c r="I34" s="20">
        <v>7196770.8099999996</v>
      </c>
      <c r="J34" s="20">
        <v>6394891.9299999997</v>
      </c>
      <c r="K34" s="20">
        <v>12793351.439999999</v>
      </c>
      <c r="L34" s="20">
        <v>1056339.53</v>
      </c>
      <c r="M34" s="20">
        <v>13473868.58</v>
      </c>
      <c r="N34" s="20"/>
      <c r="O34" s="20"/>
      <c r="P34" s="20"/>
      <c r="Q34" s="21">
        <f t="shared" si="3"/>
        <v>58800909.18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/>
      <c r="O35" s="20"/>
      <c r="P35" s="20"/>
      <c r="Q35" s="21">
        <f t="shared" si="3"/>
        <v>0</v>
      </c>
    </row>
    <row r="36" spans="2:17" x14ac:dyDescent="0.25">
      <c r="B36" s="18" t="s">
        <v>46</v>
      </c>
      <c r="C36" s="19">
        <v>63416132</v>
      </c>
      <c r="D36" s="24">
        <v>12436041.119999999</v>
      </c>
      <c r="E36" s="20">
        <v>221503.7</v>
      </c>
      <c r="F36" s="20">
        <v>171416.44</v>
      </c>
      <c r="G36" s="20">
        <v>130390</v>
      </c>
      <c r="H36" s="20">
        <v>1375474.39</v>
      </c>
      <c r="I36" s="20">
        <v>446880.24</v>
      </c>
      <c r="J36" s="20">
        <v>11198041.199999999</v>
      </c>
      <c r="K36" s="20">
        <v>12125668.42</v>
      </c>
      <c r="L36" s="20">
        <v>176889.35</v>
      </c>
      <c r="M36" s="20">
        <v>13795899.85</v>
      </c>
      <c r="N36" s="20"/>
      <c r="O36" s="20"/>
      <c r="P36" s="20"/>
      <c r="Q36" s="21">
        <f t="shared" si="3"/>
        <v>39642163.590000004</v>
      </c>
    </row>
    <row r="37" spans="2:17" x14ac:dyDescent="0.25">
      <c r="B37" s="13" t="s">
        <v>47</v>
      </c>
      <c r="C37" s="14">
        <v>67063000</v>
      </c>
      <c r="D37" s="15">
        <f t="shared" ref="D37:H37" si="6">+SUM(D38:D45)</f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>+SUM(I38:I45)</f>
        <v>14800750</v>
      </c>
      <c r="J37" s="15">
        <f t="shared" ref="J37:P37" si="7">+SUM(J38:J45)</f>
        <v>4950000</v>
      </c>
      <c r="K37" s="15">
        <f t="shared" si="7"/>
        <v>3750000</v>
      </c>
      <c r="L37" s="15">
        <f t="shared" si="7"/>
        <v>5860750</v>
      </c>
      <c r="M37" s="15">
        <f t="shared" si="7"/>
        <v>12610750</v>
      </c>
      <c r="N37" s="15">
        <f t="shared" si="7"/>
        <v>0</v>
      </c>
      <c r="O37" s="15">
        <f t="shared" si="7"/>
        <v>0</v>
      </c>
      <c r="P37" s="15">
        <f t="shared" si="7"/>
        <v>0</v>
      </c>
      <c r="Q37" s="16">
        <f t="shared" si="3"/>
        <v>41972250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>
        <v>14800750</v>
      </c>
      <c r="J38" s="20">
        <v>4950000</v>
      </c>
      <c r="K38" s="19">
        <v>3750000</v>
      </c>
      <c r="L38" s="20">
        <v>5860750</v>
      </c>
      <c r="M38" s="20">
        <v>12610750</v>
      </c>
      <c r="N38" s="20"/>
      <c r="O38" s="20"/>
      <c r="P38" s="20"/>
      <c r="Q38" s="21">
        <f t="shared" si="3"/>
        <v>41972250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>
        <v>0</v>
      </c>
      <c r="N39" s="20"/>
      <c r="O39" s="20"/>
      <c r="P39" s="20"/>
      <c r="Q39" s="21">
        <f t="shared" si="3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>
        <v>0</v>
      </c>
      <c r="N40" s="20"/>
      <c r="O40" s="20"/>
      <c r="P40" s="20"/>
      <c r="Q40" s="21">
        <f t="shared" si="3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>
        <v>0</v>
      </c>
      <c r="N41" s="20"/>
      <c r="O41" s="20"/>
      <c r="P41" s="20"/>
      <c r="Q41" s="21">
        <f t="shared" si="3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>
        <v>0</v>
      </c>
      <c r="N42" s="20"/>
      <c r="O42" s="20"/>
      <c r="P42" s="20"/>
      <c r="Q42" s="21">
        <f t="shared" si="3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>
        <v>0</v>
      </c>
      <c r="N43" s="20"/>
      <c r="O43" s="20"/>
      <c r="P43" s="20"/>
      <c r="Q43" s="21">
        <f t="shared" si="3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20">
        <v>0</v>
      </c>
      <c r="M44" s="20">
        <v>0</v>
      </c>
      <c r="N44" s="20"/>
      <c r="O44" s="20"/>
      <c r="P44" s="20"/>
      <c r="Q44" s="21">
        <f t="shared" si="3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>
        <v>0</v>
      </c>
      <c r="N45" s="20"/>
      <c r="O45" s="20"/>
      <c r="P45" s="20"/>
      <c r="Q45" s="21">
        <f t="shared" si="3"/>
        <v>0</v>
      </c>
    </row>
    <row r="46" spans="2:17" x14ac:dyDescent="0.25">
      <c r="B46" s="13" t="s">
        <v>56</v>
      </c>
      <c r="C46" s="14">
        <v>891107444</v>
      </c>
      <c r="D46" s="23">
        <f>+SUM(D47:D53)</f>
        <v>-321087444</v>
      </c>
      <c r="E46" s="15">
        <f>+SUM(E47:E53)</f>
        <v>0</v>
      </c>
      <c r="F46" s="15">
        <f>+SUM(F47:F53)</f>
        <v>0</v>
      </c>
      <c r="G46" s="15">
        <f t="shared" ref="G46:P46" si="8">+SUM(G47:G53)</f>
        <v>0</v>
      </c>
      <c r="H46" s="15">
        <f t="shared" si="8"/>
        <v>0</v>
      </c>
      <c r="I46" s="15">
        <f t="shared" si="8"/>
        <v>0</v>
      </c>
      <c r="J46" s="15">
        <f t="shared" si="8"/>
        <v>570000000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5">
        <f t="shared" si="8"/>
        <v>0</v>
      </c>
      <c r="Q46" s="15">
        <f t="shared" si="3"/>
        <v>570000000</v>
      </c>
    </row>
    <row r="47" spans="2:17" x14ac:dyDescent="0.25">
      <c r="B47" s="18" t="s">
        <v>57</v>
      </c>
      <c r="C47" s="19">
        <v>10000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20">
        <v>0</v>
      </c>
      <c r="N47" s="18"/>
      <c r="O47" s="19"/>
      <c r="P47" s="19"/>
      <c r="Q47" s="20">
        <f t="shared" si="3"/>
        <v>0</v>
      </c>
    </row>
    <row r="48" spans="2:17" x14ac:dyDescent="0.25">
      <c r="B48" s="18" t="s">
        <v>58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20">
        <v>0</v>
      </c>
      <c r="N48" s="18"/>
      <c r="O48" s="19"/>
      <c r="P48" s="19"/>
      <c r="Q48" s="20">
        <f t="shared" si="3"/>
        <v>0</v>
      </c>
    </row>
    <row r="49" spans="2:17" x14ac:dyDescent="0.25">
      <c r="B49" s="18" t="s">
        <v>59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20">
        <v>0</v>
      </c>
      <c r="N49" s="18"/>
      <c r="O49" s="19"/>
      <c r="P49" s="19"/>
      <c r="Q49" s="20">
        <f t="shared" si="3"/>
        <v>0</v>
      </c>
    </row>
    <row r="50" spans="2:17" x14ac:dyDescent="0.25">
      <c r="B50" s="18" t="s">
        <v>60</v>
      </c>
      <c r="C50" s="19">
        <v>891097444</v>
      </c>
      <c r="D50" s="22">
        <v>-321087444</v>
      </c>
      <c r="E50" s="19">
        <v>0</v>
      </c>
      <c r="F50" s="19">
        <v>0</v>
      </c>
      <c r="G50" s="19">
        <v>0</v>
      </c>
      <c r="H50" s="19">
        <v>0</v>
      </c>
      <c r="I50" s="20">
        <f>+VLOOKUP(B50,[2]RefCCPCuenta!$B$8:$H$45,7,FALSE)</f>
        <v>0</v>
      </c>
      <c r="J50" s="20">
        <v>570000000</v>
      </c>
      <c r="K50" s="19">
        <v>0</v>
      </c>
      <c r="L50" s="20">
        <v>0</v>
      </c>
      <c r="M50" s="20">
        <v>0</v>
      </c>
      <c r="N50" s="18"/>
      <c r="O50" s="19"/>
      <c r="P50" s="19"/>
      <c r="Q50" s="20">
        <f t="shared" si="3"/>
        <v>570000000</v>
      </c>
    </row>
    <row r="51" spans="2:17" x14ac:dyDescent="0.25">
      <c r="B51" s="18" t="s">
        <v>61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20">
        <v>0</v>
      </c>
      <c r="N51" s="18"/>
      <c r="O51" s="19"/>
      <c r="P51" s="19"/>
      <c r="Q51" s="20">
        <f t="shared" si="3"/>
        <v>0</v>
      </c>
    </row>
    <row r="52" spans="2:17" x14ac:dyDescent="0.25">
      <c r="B52" s="18" t="s">
        <v>62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20">
        <v>0</v>
      </c>
      <c r="M52" s="20">
        <v>0</v>
      </c>
      <c r="N52" s="18"/>
      <c r="O52" s="19"/>
      <c r="P52" s="19"/>
      <c r="Q52" s="20">
        <f t="shared" si="3"/>
        <v>0</v>
      </c>
    </row>
    <row r="53" spans="2:17" x14ac:dyDescent="0.25">
      <c r="B53" s="18" t="s">
        <v>63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20">
        <v>0</v>
      </c>
      <c r="M53" s="20">
        <v>0</v>
      </c>
      <c r="N53" s="18"/>
      <c r="O53" s="19"/>
      <c r="P53" s="19"/>
      <c r="Q53" s="20">
        <f t="shared" si="3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540624481.32000005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9">+SUM(H55:H63)</f>
        <v>30469605.619999997</v>
      </c>
      <c r="I54" s="15">
        <f t="shared" si="9"/>
        <v>430535819.96999997</v>
      </c>
      <c r="J54" s="15">
        <f t="shared" si="9"/>
        <v>51272961.390000001</v>
      </c>
      <c r="K54" s="15">
        <f t="shared" si="9"/>
        <v>160454927.85999998</v>
      </c>
      <c r="L54" s="15">
        <f t="shared" si="9"/>
        <v>122991332.55000001</v>
      </c>
      <c r="M54" s="15">
        <f t="shared" si="9"/>
        <v>160386076.58000001</v>
      </c>
      <c r="N54" s="15">
        <f t="shared" si="9"/>
        <v>0</v>
      </c>
      <c r="O54" s="15">
        <f t="shared" si="9"/>
        <v>0</v>
      </c>
      <c r="P54" s="15">
        <f t="shared" si="9"/>
        <v>0</v>
      </c>
      <c r="Q54" s="15">
        <f t="shared" si="3"/>
        <v>1600908802.9099998</v>
      </c>
    </row>
    <row r="55" spans="2:17" x14ac:dyDescent="0.25">
      <c r="B55" s="18" t="s">
        <v>65</v>
      </c>
      <c r="C55" s="19">
        <v>530138974</v>
      </c>
      <c r="D55" s="22">
        <v>-238245947.78</v>
      </c>
      <c r="E55" s="20">
        <v>5989946.29</v>
      </c>
      <c r="F55" s="20">
        <v>45647601.030000001</v>
      </c>
      <c r="G55" s="20">
        <v>3457055.48</v>
      </c>
      <c r="H55" s="20">
        <v>4940301</v>
      </c>
      <c r="I55" s="20">
        <v>8342764.3099999996</v>
      </c>
      <c r="J55" s="20">
        <v>5603599.04</v>
      </c>
      <c r="K55" s="20">
        <v>24970606.050000001</v>
      </c>
      <c r="L55" s="20">
        <v>4641611.03</v>
      </c>
      <c r="M55" s="19">
        <v>16443525.689999999</v>
      </c>
      <c r="N55" s="18"/>
      <c r="O55" s="19"/>
      <c r="P55" s="19"/>
      <c r="Q55" s="20">
        <f t="shared" si="3"/>
        <v>120037009.92</v>
      </c>
    </row>
    <row r="56" spans="2:17" x14ac:dyDescent="0.25">
      <c r="B56" s="18" t="s">
        <v>66</v>
      </c>
      <c r="C56" s="19">
        <v>5318259</v>
      </c>
      <c r="D56" s="22">
        <v>-960759</v>
      </c>
      <c r="E56" s="20">
        <v>0</v>
      </c>
      <c r="F56" s="20">
        <v>0</v>
      </c>
      <c r="G56" s="20">
        <v>0</v>
      </c>
      <c r="H56" s="20">
        <v>0</v>
      </c>
      <c r="I56" s="20">
        <v>1368800</v>
      </c>
      <c r="J56" s="20">
        <v>0</v>
      </c>
      <c r="K56" s="20">
        <v>0</v>
      </c>
      <c r="L56" s="20">
        <v>0</v>
      </c>
      <c r="M56" s="20">
        <v>0</v>
      </c>
      <c r="N56" s="18"/>
      <c r="O56" s="19"/>
      <c r="P56" s="19"/>
      <c r="Q56" s="20">
        <f t="shared" si="3"/>
        <v>1368800</v>
      </c>
    </row>
    <row r="57" spans="2:17" x14ac:dyDescent="0.25">
      <c r="B57" s="18" t="s">
        <v>67</v>
      </c>
      <c r="C57" s="19">
        <v>1091092391</v>
      </c>
      <c r="D57" s="19">
        <v>466002869.91000003</v>
      </c>
      <c r="E57" s="20">
        <v>79221589.439999998</v>
      </c>
      <c r="F57" s="20">
        <v>367210476.25</v>
      </c>
      <c r="G57" s="20">
        <v>45794435.850000001</v>
      </c>
      <c r="H57" s="20">
        <v>0</v>
      </c>
      <c r="I57" s="20">
        <v>401117424.19999999</v>
      </c>
      <c r="J57" s="20">
        <v>45061801.590000004</v>
      </c>
      <c r="K57" s="20">
        <v>118295671.28</v>
      </c>
      <c r="L57" s="20">
        <v>121918329.37</v>
      </c>
      <c r="M57" s="19">
        <v>108813304.72</v>
      </c>
      <c r="N57" s="18"/>
      <c r="O57" s="19"/>
      <c r="P57" s="19"/>
      <c r="Q57" s="20">
        <f t="shared" si="3"/>
        <v>1287433032.7</v>
      </c>
    </row>
    <row r="58" spans="2:17" x14ac:dyDescent="0.25">
      <c r="B58" s="18" t="s">
        <v>68</v>
      </c>
      <c r="C58" s="19">
        <v>730000</v>
      </c>
      <c r="D58" s="19">
        <v>105918564.04000001</v>
      </c>
      <c r="E58" s="20">
        <v>35164</v>
      </c>
      <c r="F58" s="20">
        <v>0</v>
      </c>
      <c r="G58" s="20">
        <v>81616860</v>
      </c>
      <c r="H58" s="20">
        <v>8059690</v>
      </c>
      <c r="I58" s="20">
        <v>6951000</v>
      </c>
      <c r="J58" s="20">
        <v>0</v>
      </c>
      <c r="K58" s="20">
        <v>1260000</v>
      </c>
      <c r="L58" s="20">
        <v>0</v>
      </c>
      <c r="M58" s="19">
        <v>207680</v>
      </c>
      <c r="N58" s="18"/>
      <c r="O58" s="19"/>
      <c r="P58" s="19"/>
      <c r="Q58" s="20">
        <f t="shared" si="3"/>
        <v>98130394</v>
      </c>
    </row>
    <row r="59" spans="2:17" x14ac:dyDescent="0.25">
      <c r="B59" s="18" t="s">
        <v>69</v>
      </c>
      <c r="C59" s="19">
        <v>66822637</v>
      </c>
      <c r="D59" s="19">
        <v>96877035.75</v>
      </c>
      <c r="E59" s="19">
        <v>0</v>
      </c>
      <c r="F59" s="20">
        <v>5000000</v>
      </c>
      <c r="G59" s="20">
        <v>0</v>
      </c>
      <c r="H59" s="20">
        <v>14105483.699999999</v>
      </c>
      <c r="I59" s="20">
        <v>12755831.460000001</v>
      </c>
      <c r="J59" s="20">
        <v>607560.76</v>
      </c>
      <c r="K59" s="20">
        <v>5392043.04</v>
      </c>
      <c r="L59" s="20">
        <v>-3568607.85</v>
      </c>
      <c r="M59" s="19">
        <v>9478288.3699999992</v>
      </c>
      <c r="N59" s="18"/>
      <c r="O59" s="19"/>
      <c r="P59" s="19"/>
      <c r="Q59" s="20">
        <f t="shared" si="3"/>
        <v>43770599.479999997</v>
      </c>
    </row>
    <row r="60" spans="2:17" x14ac:dyDescent="0.25">
      <c r="B60" s="18" t="s">
        <v>70</v>
      </c>
      <c r="C60" s="19">
        <v>2000000</v>
      </c>
      <c r="D60" s="19">
        <v>21946451</v>
      </c>
      <c r="E60" s="20">
        <v>10766450.6</v>
      </c>
      <c r="F60" s="20">
        <v>0</v>
      </c>
      <c r="G60" s="20">
        <v>0</v>
      </c>
      <c r="H60" s="20">
        <v>1335117.2</v>
      </c>
      <c r="I60" s="20">
        <v>0</v>
      </c>
      <c r="J60" s="20">
        <v>0</v>
      </c>
      <c r="K60" s="20">
        <v>4514459.79</v>
      </c>
      <c r="L60" s="20">
        <v>0</v>
      </c>
      <c r="M60" s="20">
        <v>0</v>
      </c>
      <c r="N60" s="18"/>
      <c r="O60" s="19"/>
      <c r="P60" s="19"/>
      <c r="Q60" s="20">
        <f t="shared" si="3"/>
        <v>16616027.59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/>
      <c r="O61" s="19"/>
      <c r="P61" s="19"/>
      <c r="Q61" s="20">
        <f t="shared" si="3"/>
        <v>0</v>
      </c>
    </row>
    <row r="62" spans="2:17" x14ac:dyDescent="0.25">
      <c r="B62" s="18" t="s">
        <v>72</v>
      </c>
      <c r="C62" s="19">
        <v>30000000</v>
      </c>
      <c r="D62" s="22">
        <v>-7706500</v>
      </c>
      <c r="E62" s="20">
        <v>0</v>
      </c>
      <c r="F62" s="20">
        <v>0</v>
      </c>
      <c r="G62" s="20">
        <v>58500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18"/>
      <c r="O62" s="19"/>
      <c r="P62" s="19"/>
      <c r="Q62" s="20">
        <f t="shared" si="3"/>
        <v>58500</v>
      </c>
    </row>
    <row r="63" spans="2:17" x14ac:dyDescent="0.25">
      <c r="B63" s="18" t="s">
        <v>73</v>
      </c>
      <c r="C63" s="19">
        <v>80000000</v>
      </c>
      <c r="D63" s="19">
        <v>96792767.400000006</v>
      </c>
      <c r="E63" s="19">
        <v>0</v>
      </c>
      <c r="F63" s="20">
        <v>0</v>
      </c>
      <c r="G63" s="20">
        <v>0</v>
      </c>
      <c r="H63" s="20">
        <v>2029013.72</v>
      </c>
      <c r="I63" s="20">
        <v>0</v>
      </c>
      <c r="J63" s="20">
        <v>0</v>
      </c>
      <c r="K63" s="20">
        <v>6022147.7000000002</v>
      </c>
      <c r="L63" s="20">
        <v>0</v>
      </c>
      <c r="M63" s="19">
        <v>25443277.800000001</v>
      </c>
      <c r="N63" s="18"/>
      <c r="O63" s="19"/>
      <c r="P63" s="19"/>
      <c r="Q63" s="20">
        <f t="shared" si="3"/>
        <v>33494439.219999999</v>
      </c>
    </row>
    <row r="64" spans="2:17" x14ac:dyDescent="0.25">
      <c r="B64" s="13" t="s">
        <v>74</v>
      </c>
      <c r="C64" s="14">
        <v>11125013810</v>
      </c>
      <c r="D64" s="23">
        <f t="shared" ref="D64:M64" si="10">+SUM(D65:D68)</f>
        <v>3266586202.5500002</v>
      </c>
      <c r="E64" s="15">
        <f t="shared" si="10"/>
        <v>219386435.25</v>
      </c>
      <c r="F64" s="15">
        <f t="shared" si="10"/>
        <v>406752098.08999997</v>
      </c>
      <c r="G64" s="15">
        <f t="shared" si="10"/>
        <v>749003531.53999996</v>
      </c>
      <c r="H64" s="15">
        <f t="shared" si="10"/>
        <v>962814687.59000003</v>
      </c>
      <c r="I64" s="15">
        <f t="shared" si="10"/>
        <v>902184848.27999997</v>
      </c>
      <c r="J64" s="15">
        <f t="shared" si="10"/>
        <v>2053584482.52</v>
      </c>
      <c r="K64" s="15">
        <f t="shared" si="10"/>
        <v>2523525772.21</v>
      </c>
      <c r="L64" s="15">
        <f t="shared" si="10"/>
        <v>522337464.81999999</v>
      </c>
      <c r="M64" s="15">
        <f t="shared" si="10"/>
        <v>774783330.97000003</v>
      </c>
      <c r="N64" s="13"/>
      <c r="O64" s="14"/>
      <c r="P64" s="14"/>
      <c r="Q64" s="15">
        <f t="shared" si="3"/>
        <v>9114372651.2700005</v>
      </c>
    </row>
    <row r="65" spans="2:19" x14ac:dyDescent="0.25">
      <c r="B65" s="18" t="s">
        <v>75</v>
      </c>
      <c r="C65" s="19">
        <v>9390660798</v>
      </c>
      <c r="D65" s="19">
        <v>1235520960.22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20">
        <v>556593748.28999996</v>
      </c>
      <c r="J65" s="20">
        <v>1178768864.25</v>
      </c>
      <c r="K65" s="20">
        <v>2048414512.3399999</v>
      </c>
      <c r="L65" s="20">
        <v>433367136.08999997</v>
      </c>
      <c r="M65" s="19">
        <v>445113869.23000002</v>
      </c>
      <c r="N65" s="18"/>
      <c r="O65" s="19"/>
      <c r="P65" s="19"/>
      <c r="Q65" s="20">
        <f t="shared" si="3"/>
        <v>6556312989.8700008</v>
      </c>
      <c r="R65" s="12"/>
      <c r="S65" s="12"/>
    </row>
    <row r="66" spans="2:19" x14ac:dyDescent="0.25">
      <c r="B66" s="18" t="s">
        <v>76</v>
      </c>
      <c r="C66" s="19">
        <v>1734353012</v>
      </c>
      <c r="D66" s="19">
        <v>2031065242.3299999</v>
      </c>
      <c r="E66" s="20">
        <v>13700273.6</v>
      </c>
      <c r="F66" s="20">
        <f>+VLOOKUP(B66,[1]RefCCPCuenta!$B$8:$E$43,4,FALSE)</f>
        <v>0</v>
      </c>
      <c r="G66" s="20">
        <v>341442901.60000002</v>
      </c>
      <c r="H66" s="20">
        <v>88758717.599999994</v>
      </c>
      <c r="I66" s="20">
        <v>345591099.99000001</v>
      </c>
      <c r="J66" s="20">
        <v>874815618.26999998</v>
      </c>
      <c r="K66" s="20">
        <v>475111259.87</v>
      </c>
      <c r="L66" s="20">
        <v>88970328.730000004</v>
      </c>
      <c r="M66" s="19">
        <v>329669461.74000001</v>
      </c>
      <c r="N66" s="18"/>
      <c r="O66" s="19"/>
      <c r="P66" s="19"/>
      <c r="Q66" s="20">
        <f t="shared" si="3"/>
        <v>2558059661.3999996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18"/>
      <c r="O67" s="19"/>
      <c r="P67" s="19"/>
      <c r="Q67" s="20">
        <f t="shared" si="3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18"/>
      <c r="O68" s="19"/>
      <c r="P68" s="19"/>
      <c r="Q68" s="20">
        <f t="shared" si="3"/>
        <v>0</v>
      </c>
    </row>
    <row r="69" spans="2:19" x14ac:dyDescent="0.25">
      <c r="B69" s="13" t="s">
        <v>79</v>
      </c>
      <c r="C69" s="14">
        <v>0</v>
      </c>
      <c r="D69" s="14">
        <v>0</v>
      </c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11">+SUM(H70:H74)</f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11"/>
        <v>0</v>
      </c>
      <c r="O69" s="15">
        <f t="shared" si="11"/>
        <v>0</v>
      </c>
      <c r="P69" s="15">
        <f t="shared" si="11"/>
        <v>0</v>
      </c>
      <c r="Q69" s="15">
        <f t="shared" si="3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18"/>
      <c r="O70" s="19"/>
      <c r="P70" s="19"/>
      <c r="Q70" s="20">
        <f t="shared" si="3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18"/>
      <c r="O71" s="19"/>
      <c r="P71" s="19"/>
      <c r="Q71" s="20">
        <f t="shared" si="3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18"/>
      <c r="O72" s="19"/>
      <c r="P72" s="19"/>
      <c r="Q72" s="20">
        <f t="shared" si="3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18"/>
      <c r="O73" s="19"/>
      <c r="P73" s="19"/>
      <c r="Q73" s="20">
        <f t="shared" si="3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/>
      <c r="O74" s="19"/>
      <c r="P74" s="19"/>
      <c r="Q74" s="20">
        <f t="shared" si="3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5">
        <f t="shared" ref="I75:K75" si="12">+SUM(I76:I80)</f>
        <v>0</v>
      </c>
      <c r="J75" s="15">
        <f t="shared" si="12"/>
        <v>0</v>
      </c>
      <c r="K75" s="15">
        <f t="shared" si="12"/>
        <v>0</v>
      </c>
      <c r="L75" s="14"/>
      <c r="M75" s="14"/>
      <c r="N75" s="13"/>
      <c r="O75" s="14"/>
      <c r="P75" s="14"/>
      <c r="Q75" s="15">
        <f t="shared" ref="Q75:Q89" si="13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18"/>
      <c r="O77" s="19"/>
      <c r="P77" s="19"/>
      <c r="Q77" s="20">
        <f t="shared" si="13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/>
      <c r="O78" s="19"/>
      <c r="P78" s="19"/>
      <c r="Q78" s="20">
        <f t="shared" si="13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18"/>
      <c r="O79" s="19"/>
      <c r="P79" s="19"/>
      <c r="Q79" s="20">
        <f t="shared" si="13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18"/>
      <c r="O80" s="19"/>
      <c r="P80" s="19"/>
      <c r="Q80" s="20">
        <f t="shared" si="13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P81" si="14">+F82+F85+F88</f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11">
        <f t="shared" si="14"/>
        <v>0</v>
      </c>
      <c r="L81" s="11">
        <f t="shared" si="14"/>
        <v>0</v>
      </c>
      <c r="M81" s="11">
        <f t="shared" si="14"/>
        <v>0</v>
      </c>
      <c r="N81" s="11">
        <f t="shared" si="14"/>
        <v>0</v>
      </c>
      <c r="O81" s="11">
        <f t="shared" si="14"/>
        <v>0</v>
      </c>
      <c r="P81" s="11">
        <f t="shared" si="14"/>
        <v>0</v>
      </c>
      <c r="Q81" s="11">
        <f t="shared" si="13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15">+SUM(F83:F84)</f>
        <v>0</v>
      </c>
      <c r="G82" s="15">
        <f t="shared" si="15"/>
        <v>0</v>
      </c>
      <c r="H82" s="15">
        <f t="shared" ref="H82:P82" si="16">+SUM(H83:H84)</f>
        <v>0</v>
      </c>
      <c r="I82" s="15">
        <f t="shared" si="16"/>
        <v>0</v>
      </c>
      <c r="J82" s="15">
        <f t="shared" si="16"/>
        <v>0</v>
      </c>
      <c r="K82" s="15">
        <f t="shared" si="16"/>
        <v>0</v>
      </c>
      <c r="L82" s="15">
        <f t="shared" si="16"/>
        <v>0</v>
      </c>
      <c r="M82" s="15">
        <f t="shared" si="16"/>
        <v>0</v>
      </c>
      <c r="N82" s="15">
        <f t="shared" si="16"/>
        <v>0</v>
      </c>
      <c r="O82" s="15">
        <f t="shared" si="16"/>
        <v>0</v>
      </c>
      <c r="P82" s="15">
        <f t="shared" si="16"/>
        <v>0</v>
      </c>
      <c r="Q82" s="15">
        <f t="shared" si="13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18"/>
      <c r="O83" s="19"/>
      <c r="P83" s="19"/>
      <c r="Q83" s="20">
        <f t="shared" si="13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18"/>
      <c r="O84" s="19"/>
      <c r="P84" s="19"/>
      <c r="Q84" s="20">
        <f t="shared" si="13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L85" si="17">+SUM(F86:F87)</f>
        <v>0</v>
      </c>
      <c r="G85" s="15">
        <f t="shared" si="17"/>
        <v>0</v>
      </c>
      <c r="H85" s="15">
        <f t="shared" si="17"/>
        <v>0</v>
      </c>
      <c r="I85" s="15">
        <f t="shared" si="17"/>
        <v>0</v>
      </c>
      <c r="J85" s="15">
        <f t="shared" si="17"/>
        <v>0</v>
      </c>
      <c r="K85" s="15">
        <f t="shared" si="17"/>
        <v>0</v>
      </c>
      <c r="L85" s="15">
        <f t="shared" si="17"/>
        <v>0</v>
      </c>
      <c r="M85" s="14"/>
      <c r="N85" s="13"/>
      <c r="O85" s="14"/>
      <c r="P85" s="14"/>
      <c r="Q85" s="15">
        <f t="shared" si="13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18"/>
      <c r="O86" s="19"/>
      <c r="P86" s="19"/>
      <c r="Q86" s="20">
        <f t="shared" si="13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18"/>
      <c r="O87" s="19"/>
      <c r="P87" s="19"/>
      <c r="Q87" s="20">
        <f t="shared" si="13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5">
        <f>+SUM(E89)</f>
        <v>0</v>
      </c>
      <c r="F88" s="25">
        <f t="shared" ref="F88:L88" si="18">+SUM(F89)</f>
        <v>0</v>
      </c>
      <c r="G88" s="25">
        <f t="shared" si="18"/>
        <v>0</v>
      </c>
      <c r="H88" s="25">
        <f t="shared" si="18"/>
        <v>0</v>
      </c>
      <c r="I88" s="25">
        <f t="shared" si="18"/>
        <v>0</v>
      </c>
      <c r="J88" s="25">
        <f t="shared" si="18"/>
        <v>0</v>
      </c>
      <c r="K88" s="25">
        <f t="shared" si="18"/>
        <v>0</v>
      </c>
      <c r="L88" s="25">
        <f t="shared" si="18"/>
        <v>0</v>
      </c>
      <c r="M88" s="14"/>
      <c r="N88" s="13"/>
      <c r="O88" s="14"/>
      <c r="P88" s="14"/>
      <c r="Q88" s="15">
        <f t="shared" si="13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13"/>
        <v>0</v>
      </c>
    </row>
    <row r="90" spans="2:17" ht="15.75" thickTop="1" x14ac:dyDescent="0.25">
      <c r="B90" s="26" t="s">
        <v>100</v>
      </c>
      <c r="C90" s="27">
        <f>+SUM(C11+C17+C27+C37+C46+C54+C64)</f>
        <v>17535521617</v>
      </c>
      <c r="D90" s="27">
        <f>+SUM(D11+D17+D27+D37+D46+D54+D64)</f>
        <v>3900000000</v>
      </c>
      <c r="E90" s="28">
        <f t="shared" ref="E90:P90" si="19">+E10</f>
        <v>590359800.66999996</v>
      </c>
      <c r="F90" s="29">
        <f t="shared" si="19"/>
        <v>1029821870.95</v>
      </c>
      <c r="G90" s="29">
        <f t="shared" si="19"/>
        <v>1105856558.3699999</v>
      </c>
      <c r="H90" s="28">
        <f t="shared" si="19"/>
        <v>1232172314.0900002</v>
      </c>
      <c r="I90" s="29">
        <f t="shared" si="19"/>
        <v>1648998214.48</v>
      </c>
      <c r="J90" s="29">
        <f t="shared" si="19"/>
        <v>2924628766.1700001</v>
      </c>
      <c r="K90" s="28">
        <f t="shared" si="19"/>
        <v>3014143627.0799999</v>
      </c>
      <c r="L90" s="29">
        <f t="shared" si="19"/>
        <v>865324614.48000002</v>
      </c>
      <c r="M90" s="29">
        <f t="shared" si="19"/>
        <v>1251145028.48</v>
      </c>
      <c r="N90" s="28">
        <f t="shared" si="19"/>
        <v>0</v>
      </c>
      <c r="O90" s="29">
        <f t="shared" si="19"/>
        <v>0</v>
      </c>
      <c r="P90" s="29">
        <f t="shared" si="19"/>
        <v>0</v>
      </c>
      <c r="Q90" s="28">
        <f t="shared" ref="Q90" si="20">SUM(E90:P90)</f>
        <v>13662450794.769999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4" t="s">
        <v>104</v>
      </c>
    </row>
    <row r="96" spans="2:17" x14ac:dyDescent="0.25">
      <c r="B96" s="35"/>
    </row>
    <row r="97" spans="2:2" x14ac:dyDescent="0.25">
      <c r="B97" s="33" t="s">
        <v>105</v>
      </c>
    </row>
    <row r="101" spans="2:2" ht="11.25" customHeight="1" x14ac:dyDescent="0.25"/>
  </sheetData>
  <mergeCells count="7"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36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Presup. Sept. 2025</vt:lpstr>
      <vt:lpstr>'Ejec. Presup. Sept.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Yonuery De La Cruz Espinosa</cp:lastModifiedBy>
  <dcterms:created xsi:type="dcterms:W3CDTF">2025-10-06T19:08:01Z</dcterms:created>
  <dcterms:modified xsi:type="dcterms:W3CDTF">2025-10-07T11:54:41Z</dcterms:modified>
</cp:coreProperties>
</file>